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SPARENCIA\INCISO F)\2020\"/>
    </mc:Choice>
  </mc:AlternateContent>
  <bookViews>
    <workbookView xWindow="0" yWindow="0" windowWidth="16170" windowHeight="6120"/>
  </bookViews>
  <sheets>
    <sheet name="Person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C35" i="2"/>
  <c r="D35" i="2" s="1"/>
  <c r="F35" i="2" s="1"/>
  <c r="E34" i="2"/>
  <c r="C34" i="2"/>
  <c r="D34" i="2" s="1"/>
  <c r="F34" i="2" s="1"/>
  <c r="I10" i="2" l="1"/>
  <c r="I9" i="2"/>
  <c r="I8" i="2"/>
  <c r="I7" i="2"/>
  <c r="I6" i="2"/>
  <c r="E32" i="2" l="1"/>
  <c r="C32" i="2"/>
  <c r="C27" i="2"/>
  <c r="E27" i="2"/>
  <c r="C29" i="2"/>
  <c r="E21" i="2"/>
  <c r="C21" i="2"/>
  <c r="E29" i="2" l="1"/>
  <c r="E18" i="2" l="1"/>
  <c r="C18" i="2"/>
  <c r="E17" i="2"/>
  <c r="C17" i="2"/>
  <c r="D29" i="2"/>
  <c r="F29" i="2" s="1"/>
  <c r="D17" i="2" l="1"/>
  <c r="F17" i="2" s="1"/>
  <c r="D28" i="2" l="1"/>
  <c r="F28" i="2" s="1"/>
  <c r="E26" i="2"/>
  <c r="C26" i="2"/>
  <c r="E22" i="2"/>
  <c r="C22" i="2"/>
  <c r="E20" i="2"/>
  <c r="C20" i="2"/>
  <c r="E19" i="2"/>
  <c r="C19" i="2"/>
  <c r="D32" i="2" l="1"/>
  <c r="E31" i="2"/>
  <c r="C31" i="2"/>
  <c r="D31" i="2" s="1"/>
  <c r="E30" i="2"/>
  <c r="C30" i="2"/>
  <c r="D30" i="2" s="1"/>
  <c r="D26" i="2"/>
  <c r="F26" i="2" s="1"/>
  <c r="E25" i="2"/>
  <c r="C25" i="2"/>
  <c r="D25" i="2" s="1"/>
  <c r="E24" i="2"/>
  <c r="C24" i="2"/>
  <c r="D24" i="2" s="1"/>
  <c r="E23" i="2"/>
  <c r="C23" i="2"/>
  <c r="D23" i="2" s="1"/>
  <c r="D19" i="2"/>
  <c r="F19" i="2" s="1"/>
  <c r="D20" i="2"/>
  <c r="F20" i="2" s="1"/>
  <c r="D22" i="2"/>
  <c r="F22" i="2" s="1"/>
  <c r="D21" i="2"/>
  <c r="D18" i="2"/>
  <c r="E15" i="2"/>
  <c r="C15" i="2"/>
  <c r="D15" i="2" s="1"/>
  <c r="F15" i="2" s="1"/>
  <c r="D33" i="2"/>
  <c r="F33" i="2" s="1"/>
  <c r="D27" i="2"/>
  <c r="F27" i="2" s="1"/>
  <c r="D16" i="2"/>
  <c r="F16" i="2" s="1"/>
  <c r="F18" i="2" l="1"/>
  <c r="F21" i="2"/>
  <c r="F32" i="2"/>
  <c r="F31" i="2"/>
  <c r="F30" i="2"/>
  <c r="F25" i="2"/>
  <c r="F24" i="2"/>
  <c r="F23" i="2"/>
  <c r="D10" i="2" l="1"/>
  <c r="H10" i="2" s="1"/>
  <c r="D9" i="2"/>
  <c r="H9" i="2" s="1"/>
  <c r="D8" i="2"/>
  <c r="H8" i="2" s="1"/>
  <c r="D7" i="2"/>
  <c r="D6" i="2"/>
  <c r="J7" i="2" l="1"/>
  <c r="H7" i="2"/>
  <c r="H6" i="2"/>
  <c r="J6" i="2" s="1"/>
  <c r="J10" i="2"/>
  <c r="J9" i="2"/>
  <c r="J8" i="2"/>
</calcChain>
</file>

<file path=xl/sharedStrings.xml><?xml version="1.0" encoding="utf-8"?>
<sst xmlns="http://schemas.openxmlformats.org/spreadsheetml/2006/main" count="74" uniqueCount="51">
  <si>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</si>
  <si>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</si>
  <si>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</si>
  <si>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</si>
  <si>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</si>
  <si>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</si>
  <si>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</si>
  <si>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</si>
  <si>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</si>
  <si>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</si>
  <si>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</si>
  <si>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</si>
  <si>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</si>
  <si>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</si>
  <si>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</si>
  <si>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</si>
  <si>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</si>
  <si>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</si>
  <si>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</si>
  <si>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</si>
  <si>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</si>
  <si>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</si>
  <si>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</si>
  <si>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</si>
  <si>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OROZCO ESPARZA ALEJANDRA NATHALIE</t>
  </si>
  <si>
    <t xml:space="preserve">VIRGEN CUENCA LUIS CESAR </t>
  </si>
  <si>
    <t>PUESTO</t>
  </si>
  <si>
    <t>DIRECCION VIA RECREACTIVA</t>
  </si>
  <si>
    <t>DIRECCIÓN INFRAESTRUCTURA</t>
  </si>
  <si>
    <t>DIRECCIÓN ACTIVACIÓN FISICO DEPORTIVA</t>
  </si>
  <si>
    <t>AYUDANTE GENERAL</t>
  </si>
  <si>
    <t>AUXILIAR ADMINISTRATIVO</t>
  </si>
  <si>
    <t xml:space="preserve">ESTÍMULOS </t>
  </si>
  <si>
    <t xml:space="preserve">GRATIFICACIONES </t>
  </si>
  <si>
    <t xml:space="preserve">Nomina completa </t>
  </si>
  <si>
    <t>AGUINALDO</t>
  </si>
  <si>
    <t>ESCOBAR MUÑOZ JUAN FRANCISCO</t>
  </si>
  <si>
    <t>GARCIA BUENROSTRO ROBERTO ETHAN</t>
  </si>
  <si>
    <t>GARCIA BUENROSTRO SERGIO PATRICIO</t>
  </si>
  <si>
    <t>GUIA DE RUTA</t>
  </si>
  <si>
    <t>HERNANDEZ VARELA FELICIANO</t>
  </si>
  <si>
    <t>MARTINEZ JIMENEZ PEDRO</t>
  </si>
  <si>
    <t>RAMIREZ ROJAS FRANCISCO JAVIER</t>
  </si>
  <si>
    <t>SOTO GONZALEZ LUIS EDGAR</t>
  </si>
  <si>
    <t>ESPARZA ONTIVEROS MIGUEL ANGEL</t>
  </si>
  <si>
    <t>RODRIGUEZ DE LA TORRE ROSA ARANZAZU</t>
  </si>
  <si>
    <t>Del 01 al 31 de Diciembre 2020</t>
  </si>
  <si>
    <t>DIRECCIÓN ADMINISTRATIVA</t>
  </si>
  <si>
    <t>GUZMAN NAVA JANETTE</t>
  </si>
  <si>
    <t>GUZMAN GARCIA BENJAMIN</t>
  </si>
  <si>
    <t>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</si>
</sst>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1" fillId="0" borderId="0" xfId="0" applyFo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44" fontId="10" fillId="0" borderId="0" xfId="2" applyFont="1" applyFill="1" applyBorder="1" applyAlignment="1">
      <alignment horizontal="center" wrapText="1"/>
    </xf>
    <xf numFmtId="44" fontId="8" fillId="0" borderId="0" xfId="2" applyFont="1" applyFill="1" applyBorder="1" applyAlignment="1">
      <alignment horizontal="center" vertical="center"/>
    </xf>
    <xf numFmtId="44" fontId="8" fillId="0" borderId="0" xfId="2" applyFont="1" applyFill="1"/>
    <xf numFmtId="44" fontId="8" fillId="0" borderId="0" xfId="2" applyFont="1" applyFill="1" applyBorder="1"/>
    <xf numFmtId="44" fontId="11" fillId="0" borderId="0" xfId="2" applyFont="1" applyFill="1" applyAlignment="1"/>
    <xf numFmtId="44" fontId="8" fillId="0" borderId="0" xfId="2" applyFont="1"/>
    <xf numFmtId="0" fontId="12" fillId="0" borderId="0" xfId="0" applyFont="1" applyFill="1"/>
    <xf numFmtId="43" fontId="12" fillId="0" borderId="0" xfId="1" applyFont="1" applyAlignment="1"/>
    <xf numFmtId="44" fontId="8" fillId="0" borderId="0" xfId="2" applyFont="1" applyFill="1" applyBorder="1" applyAlignment="1">
      <alignment horizontal="center" wrapText="1"/>
    </xf>
    <xf numFmtId="44" fontId="12" fillId="0" borderId="0" xfId="2" applyFont="1" applyFill="1" applyAlignment="1"/>
    <xf numFmtId="164" fontId="8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8" fillId="0" borderId="0" xfId="0" applyFont="1" applyBorder="1"/>
    <xf numFmtId="164" fontId="5" fillId="0" borderId="3" xfId="0" applyNumberFormat="1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12121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B3" sqref="B3"/>
    </sheetView>
  </sheetViews>
  <sheetFormatPr baseColWidth="10" defaultRowHeight="11.25" x14ac:dyDescent="0.2"/>
  <cols>
    <col min="1" max="1" width="26.7109375" style="4" customWidth="1"/>
    <col min="2" max="2" width="20.140625" style="4" customWidth="1"/>
    <col min="3" max="3" width="9.140625" style="5" bestFit="1" customWidth="1"/>
    <col min="4" max="4" width="12.42578125" style="5" bestFit="1" customWidth="1"/>
    <col min="5" max="5" width="9.28515625" style="5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 x14ac:dyDescent="0.2">
      <c r="A1" s="58" t="s">
        <v>2</v>
      </c>
      <c r="B1" s="58"/>
      <c r="C1" s="58"/>
      <c r="D1" s="58"/>
      <c r="E1" s="58"/>
      <c r="F1" s="58"/>
      <c r="G1" s="58"/>
      <c r="H1" s="58"/>
      <c r="I1" s="58"/>
    </row>
    <row r="2" spans="1:21" x14ac:dyDescent="0.2">
      <c r="A2" s="19"/>
      <c r="B2" s="19"/>
      <c r="C2" s="20"/>
      <c r="D2" s="20"/>
      <c r="E2" s="20"/>
      <c r="F2" s="60" t="s">
        <v>46</v>
      </c>
      <c r="G2" s="60"/>
      <c r="H2" s="60"/>
      <c r="I2" s="20"/>
    </row>
    <row r="3" spans="1:21" s="2" customFormat="1" ht="19.5" x14ac:dyDescent="0.3">
      <c r="A3" s="21"/>
      <c r="B3" s="21"/>
      <c r="C3" s="58"/>
      <c r="D3" s="58"/>
      <c r="E3" s="58"/>
      <c r="F3" s="58"/>
      <c r="G3" s="58"/>
      <c r="H3" s="22"/>
      <c r="I3" s="23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 x14ac:dyDescent="0.25">
      <c r="A4" s="59" t="s">
        <v>34</v>
      </c>
      <c r="B4" s="59"/>
      <c r="C4" s="59"/>
      <c r="D4" s="61" t="s">
        <v>32</v>
      </c>
      <c r="E4" s="62"/>
      <c r="F4" s="62"/>
      <c r="G4" s="28" t="s">
        <v>33</v>
      </c>
      <c r="I4" s="31"/>
      <c r="J4" s="31"/>
      <c r="L4" s="9"/>
      <c r="M4" s="8"/>
      <c r="N4" s="8"/>
      <c r="O4" s="8"/>
      <c r="P4" s="8"/>
      <c r="Q4" s="8"/>
      <c r="R4" s="8"/>
    </row>
    <row r="5" spans="1:21" s="3" customFormat="1" ht="25.5" thickBot="1" x14ac:dyDescent="0.3">
      <c r="A5" s="32" t="s">
        <v>0</v>
      </c>
      <c r="B5" s="32" t="s">
        <v>26</v>
      </c>
      <c r="C5" s="38" t="s">
        <v>3</v>
      </c>
      <c r="D5" s="33" t="s">
        <v>4</v>
      </c>
      <c r="E5" s="33" t="s">
        <v>5</v>
      </c>
      <c r="F5" s="33" t="s">
        <v>6</v>
      </c>
      <c r="G5" s="33" t="s">
        <v>35</v>
      </c>
      <c r="H5" s="39" t="s">
        <v>7</v>
      </c>
      <c r="I5" s="33" t="s">
        <v>8</v>
      </c>
      <c r="J5" s="33" t="s">
        <v>14</v>
      </c>
      <c r="L5" s="30"/>
      <c r="M5" s="29"/>
      <c r="N5" s="10"/>
      <c r="O5" s="10"/>
      <c r="P5" s="10"/>
      <c r="Q5" s="10"/>
      <c r="R5" s="10"/>
    </row>
    <row r="6" spans="1:21" ht="12" thickTop="1" x14ac:dyDescent="0.2">
      <c r="A6" s="41" t="s">
        <v>12</v>
      </c>
      <c r="B6" s="41" t="s">
        <v>10</v>
      </c>
      <c r="C6" s="27">
        <v>22500</v>
      </c>
      <c r="D6" s="40">
        <f>6704.71*2</f>
        <v>13409.42</v>
      </c>
      <c r="E6" s="40">
        <v>140</v>
      </c>
      <c r="F6" s="40">
        <v>96</v>
      </c>
      <c r="G6" s="20">
        <v>60242.37</v>
      </c>
      <c r="H6" s="27">
        <f>SUM(C6:G6)</f>
        <v>96387.790000000008</v>
      </c>
      <c r="I6" s="27">
        <f>4648.12*2+15561.71</f>
        <v>24857.949999999997</v>
      </c>
      <c r="J6" s="27">
        <f>+H6-I6</f>
        <v>71529.840000000011</v>
      </c>
      <c r="L6" s="14"/>
      <c r="M6" s="15"/>
      <c r="N6" s="16"/>
      <c r="O6" s="15"/>
      <c r="S6" s="4"/>
      <c r="T6" s="4"/>
      <c r="U6" s="4"/>
    </row>
    <row r="7" spans="1:21" x14ac:dyDescent="0.2">
      <c r="A7" s="41" t="s">
        <v>11</v>
      </c>
      <c r="B7" s="41" t="s">
        <v>27</v>
      </c>
      <c r="C7" s="27">
        <v>9522.9</v>
      </c>
      <c r="D7" s="40">
        <f>3229.26*2</f>
        <v>6458.52</v>
      </c>
      <c r="E7" s="40">
        <v>140</v>
      </c>
      <c r="F7" s="40">
        <v>96</v>
      </c>
      <c r="G7" s="20">
        <v>27029.03</v>
      </c>
      <c r="H7" s="27">
        <f t="shared" ref="H7:H10" si="0">SUM(C7:G7)</f>
        <v>43246.45</v>
      </c>
      <c r="I7" s="27">
        <f>3389.41*2+5128.75</f>
        <v>11907.57</v>
      </c>
      <c r="J7" s="27">
        <f>+H7-I7</f>
        <v>31338.879999999997</v>
      </c>
      <c r="L7" s="14"/>
      <c r="M7" s="15"/>
      <c r="N7" s="16"/>
      <c r="O7" s="15"/>
      <c r="S7" s="4"/>
      <c r="T7" s="4"/>
      <c r="U7" s="4"/>
    </row>
    <row r="8" spans="1:21" x14ac:dyDescent="0.2">
      <c r="A8" s="41" t="s">
        <v>13</v>
      </c>
      <c r="B8" s="41" t="s">
        <v>28</v>
      </c>
      <c r="C8" s="27">
        <v>13106.4</v>
      </c>
      <c r="D8" s="40">
        <f>4458.61*2</f>
        <v>8917.2199999999993</v>
      </c>
      <c r="E8" s="40">
        <v>140</v>
      </c>
      <c r="F8" s="40">
        <v>96</v>
      </c>
      <c r="G8" s="20">
        <v>37099.370000000003</v>
      </c>
      <c r="H8" s="27">
        <f t="shared" si="0"/>
        <v>59358.990000000005</v>
      </c>
      <c r="I8" s="27">
        <f>2492.77*2+7588.45</f>
        <v>12573.99</v>
      </c>
      <c r="J8" s="27">
        <f>+H8-I8</f>
        <v>46785.000000000007</v>
      </c>
      <c r="L8" s="14"/>
      <c r="M8" s="17"/>
      <c r="N8" s="17"/>
      <c r="O8" s="15"/>
      <c r="S8" s="4"/>
      <c r="T8" s="4"/>
      <c r="U8" s="4"/>
    </row>
    <row r="9" spans="1:21" x14ac:dyDescent="0.2">
      <c r="A9" s="41" t="s">
        <v>22</v>
      </c>
      <c r="B9" s="41" t="s">
        <v>47</v>
      </c>
      <c r="C9" s="27">
        <v>15400.2</v>
      </c>
      <c r="D9" s="40">
        <f>5496.04*2</f>
        <v>10992.08</v>
      </c>
      <c r="E9" s="40">
        <v>140</v>
      </c>
      <c r="F9" s="40">
        <v>96</v>
      </c>
      <c r="G9" s="20">
        <v>44380.47</v>
      </c>
      <c r="H9" s="27">
        <f t="shared" si="0"/>
        <v>71008.75</v>
      </c>
      <c r="I9" s="27">
        <f>5602.43*2+9608.04</f>
        <v>20812.900000000001</v>
      </c>
      <c r="J9" s="27">
        <f>+H9-I9</f>
        <v>50195.85</v>
      </c>
      <c r="L9" s="14"/>
      <c r="M9" s="17"/>
      <c r="N9" s="17"/>
      <c r="O9" s="15"/>
      <c r="S9" s="4"/>
      <c r="T9" s="4"/>
      <c r="U9" s="4"/>
    </row>
    <row r="10" spans="1:21" ht="23.25" customHeight="1" thickBot="1" x14ac:dyDescent="0.25">
      <c r="A10" s="26" t="s">
        <v>23</v>
      </c>
      <c r="B10" s="26" t="s">
        <v>29</v>
      </c>
      <c r="C10" s="27">
        <v>12426.4</v>
      </c>
      <c r="D10" s="57">
        <f>3398.58*2</f>
        <v>6797.16</v>
      </c>
      <c r="E10" s="57">
        <v>140</v>
      </c>
      <c r="F10" s="57">
        <v>96</v>
      </c>
      <c r="G10" s="20">
        <v>32432.6</v>
      </c>
      <c r="H10" s="27">
        <f t="shared" si="0"/>
        <v>51892.159999999996</v>
      </c>
      <c r="I10" s="27">
        <f>3042.62*2+6263.5</f>
        <v>12348.74</v>
      </c>
      <c r="J10" s="27">
        <f>+H10-I10</f>
        <v>39543.42</v>
      </c>
      <c r="L10" s="14"/>
      <c r="M10" s="17"/>
      <c r="N10" s="17"/>
      <c r="O10" s="15"/>
      <c r="S10" s="4"/>
      <c r="T10" s="4"/>
      <c r="U10" s="4"/>
    </row>
    <row r="11" spans="1:21" ht="13.5" thickTop="1" x14ac:dyDescent="0.2">
      <c r="A11" s="34"/>
      <c r="B11" s="34"/>
      <c r="C11" s="35"/>
      <c r="D11" s="25"/>
      <c r="E11" s="25"/>
      <c r="F11" s="25"/>
      <c r="G11" s="35"/>
      <c r="H11" s="35"/>
      <c r="I11" s="35"/>
      <c r="J11" s="64"/>
      <c r="K11" s="14"/>
      <c r="L11" s="18"/>
      <c r="M11" s="18"/>
      <c r="N11" s="18"/>
      <c r="O11" s="13"/>
      <c r="R11" s="4"/>
      <c r="S11" s="4"/>
      <c r="T11" s="4"/>
      <c r="U11" s="4"/>
    </row>
    <row r="12" spans="1:21" ht="12.75" x14ac:dyDescent="0.2">
      <c r="A12" s="63"/>
      <c r="B12" s="63"/>
      <c r="C12" s="25"/>
      <c r="D12" s="25"/>
      <c r="E12" s="25"/>
      <c r="F12" s="25"/>
      <c r="G12" s="25"/>
      <c r="H12" s="25"/>
      <c r="I12" s="25"/>
      <c r="J12" s="25"/>
      <c r="K12" s="14"/>
      <c r="L12" s="18"/>
      <c r="M12" s="18"/>
      <c r="N12" s="18"/>
      <c r="O12" s="13"/>
      <c r="R12" s="4"/>
      <c r="S12" s="4"/>
      <c r="T12" s="4"/>
      <c r="U12" s="4"/>
    </row>
    <row r="13" spans="1:21" ht="12.75" x14ac:dyDescent="0.2">
      <c r="A13" s="59" t="s">
        <v>50</v>
      </c>
      <c r="B13" s="59"/>
      <c r="C13" s="59"/>
      <c r="D13" s="25"/>
      <c r="E13" s="25"/>
      <c r="F13" s="25"/>
      <c r="G13" s="25"/>
      <c r="H13" s="25"/>
      <c r="I13" s="25"/>
      <c r="J13" s="25"/>
      <c r="K13" s="14"/>
      <c r="L13" s="18"/>
      <c r="M13" s="18"/>
      <c r="N13" s="18"/>
      <c r="O13" s="13"/>
      <c r="R13" s="4"/>
      <c r="S13" s="4"/>
      <c r="T13" s="4"/>
      <c r="U13" s="4"/>
    </row>
    <row r="14" spans="1:21" ht="25.5" thickBot="1" x14ac:dyDescent="0.25">
      <c r="A14" s="36" t="s">
        <v>0</v>
      </c>
      <c r="B14" s="36" t="s">
        <v>26</v>
      </c>
      <c r="C14" s="37" t="s">
        <v>3</v>
      </c>
      <c r="D14" s="39" t="s">
        <v>7</v>
      </c>
      <c r="E14" s="33" t="s">
        <v>8</v>
      </c>
      <c r="F14" s="37" t="s">
        <v>9</v>
      </c>
      <c r="G14" s="13"/>
      <c r="H14" s="14"/>
      <c r="I14" s="13"/>
      <c r="J14" s="13"/>
      <c r="K14" s="13"/>
      <c r="L14" s="13"/>
      <c r="M14" s="13"/>
      <c r="O14" s="4"/>
      <c r="P14" s="4"/>
      <c r="Q14" s="4"/>
      <c r="R14" s="4"/>
      <c r="S14" s="4"/>
      <c r="T14" s="4"/>
      <c r="U14" s="4"/>
    </row>
    <row r="15" spans="1:21" ht="12" thickTop="1" x14ac:dyDescent="0.2">
      <c r="A15" s="42" t="s">
        <v>15</v>
      </c>
      <c r="B15" s="42" t="s">
        <v>30</v>
      </c>
      <c r="C15" s="47">
        <f>3499.5*2</f>
        <v>6999</v>
      </c>
      <c r="D15" s="48">
        <f t="shared" ref="D15:D32" si="1">C15</f>
        <v>6999</v>
      </c>
      <c r="E15" s="47">
        <f>257.8*2</f>
        <v>515.6</v>
      </c>
      <c r="F15" s="47">
        <f>D15-E15</f>
        <v>6483.4</v>
      </c>
      <c r="G15" s="13"/>
      <c r="H15" s="14"/>
      <c r="I15" s="13"/>
      <c r="J15" s="13"/>
      <c r="K15" s="13"/>
      <c r="L15" s="13"/>
      <c r="M15" s="13"/>
      <c r="O15" s="4"/>
      <c r="P15" s="4"/>
      <c r="Q15" s="4"/>
      <c r="R15" s="4"/>
      <c r="S15" s="4"/>
      <c r="T15" s="4"/>
      <c r="U15" s="4"/>
    </row>
    <row r="16" spans="1:21" x14ac:dyDescent="0.2">
      <c r="A16" s="43" t="s">
        <v>36</v>
      </c>
      <c r="B16" s="43" t="s">
        <v>39</v>
      </c>
      <c r="C16" s="49">
        <v>2208.09</v>
      </c>
      <c r="D16" s="48">
        <f t="shared" si="1"/>
        <v>2208.09</v>
      </c>
      <c r="E16" s="50">
        <v>128.36000000000001</v>
      </c>
      <c r="F16" s="47">
        <f t="shared" ref="F16:F35" si="2">D16-E16</f>
        <v>2079.73</v>
      </c>
      <c r="G16" s="13"/>
      <c r="H16" s="14"/>
      <c r="I16" s="13"/>
      <c r="J16" s="13"/>
      <c r="K16" s="13"/>
      <c r="L16" s="13"/>
      <c r="M16" s="13"/>
      <c r="O16" s="4"/>
      <c r="P16" s="4"/>
      <c r="Q16" s="4"/>
      <c r="R16" s="4"/>
      <c r="S16" s="4"/>
      <c r="T16" s="4"/>
      <c r="U16" s="4"/>
    </row>
    <row r="17" spans="1:21" x14ac:dyDescent="0.2">
      <c r="A17" s="43" t="s">
        <v>44</v>
      </c>
      <c r="B17" s="43" t="s">
        <v>31</v>
      </c>
      <c r="C17" s="49">
        <f>1543.25*2</f>
        <v>3086.5</v>
      </c>
      <c r="D17" s="48">
        <f t="shared" si="1"/>
        <v>3086.5</v>
      </c>
      <c r="E17" s="50">
        <f>43.25*2</f>
        <v>86.5</v>
      </c>
      <c r="F17" s="47">
        <f>D17-E17</f>
        <v>3000</v>
      </c>
      <c r="G17" s="13"/>
      <c r="H17" s="14"/>
      <c r="I17" s="13"/>
      <c r="J17" s="13"/>
      <c r="K17" s="13"/>
      <c r="L17" s="13"/>
      <c r="M17" s="13"/>
      <c r="O17" s="4"/>
      <c r="P17" s="4"/>
      <c r="Q17" s="4"/>
      <c r="R17" s="4"/>
      <c r="S17" s="4"/>
      <c r="T17" s="4"/>
      <c r="U17" s="4"/>
    </row>
    <row r="18" spans="1:21" x14ac:dyDescent="0.2">
      <c r="A18" s="43" t="s">
        <v>16</v>
      </c>
      <c r="B18" s="43" t="s">
        <v>30</v>
      </c>
      <c r="C18" s="49">
        <f>3228.5*2</f>
        <v>6457</v>
      </c>
      <c r="D18" s="48">
        <f t="shared" si="1"/>
        <v>6457</v>
      </c>
      <c r="E18" s="50">
        <f>228.5*2</f>
        <v>457</v>
      </c>
      <c r="F18" s="47">
        <f t="shared" si="2"/>
        <v>6000</v>
      </c>
      <c r="G18" s="13"/>
      <c r="H18" s="14"/>
      <c r="I18" s="13"/>
      <c r="J18" s="13"/>
      <c r="K18" s="13"/>
      <c r="L18" s="13"/>
      <c r="M18" s="13"/>
      <c r="O18" s="4"/>
      <c r="P18" s="4"/>
      <c r="Q18" s="4"/>
      <c r="R18" s="4"/>
      <c r="S18" s="4"/>
      <c r="T18" s="4"/>
      <c r="U18" s="4"/>
    </row>
    <row r="19" spans="1:21" x14ac:dyDescent="0.2">
      <c r="A19" s="43" t="s">
        <v>37</v>
      </c>
      <c r="B19" s="43" t="s">
        <v>30</v>
      </c>
      <c r="C19" s="49">
        <f>2297.25*2</f>
        <v>4594.5</v>
      </c>
      <c r="D19" s="48">
        <f t="shared" si="1"/>
        <v>4594.5</v>
      </c>
      <c r="E19" s="50">
        <f>137.07*2</f>
        <v>274.14</v>
      </c>
      <c r="F19" s="47">
        <f t="shared" si="2"/>
        <v>4320.3599999999997</v>
      </c>
      <c r="G19" s="13"/>
      <c r="H19" s="14"/>
      <c r="I19" s="13"/>
      <c r="J19" s="13"/>
      <c r="K19" s="13"/>
      <c r="L19" s="13"/>
      <c r="M19" s="13"/>
      <c r="O19" s="4"/>
      <c r="P19" s="4"/>
      <c r="Q19" s="4"/>
      <c r="R19" s="4"/>
      <c r="S19" s="4"/>
      <c r="T19" s="4"/>
      <c r="U19" s="4"/>
    </row>
    <row r="20" spans="1:21" x14ac:dyDescent="0.2">
      <c r="A20" s="43" t="s">
        <v>38</v>
      </c>
      <c r="B20" s="43" t="s">
        <v>30</v>
      </c>
      <c r="C20" s="49">
        <f>1719.12*2</f>
        <v>3438.24</v>
      </c>
      <c r="D20" s="48">
        <f t="shared" si="1"/>
        <v>3438.24</v>
      </c>
      <c r="E20" s="50">
        <f>93*2</f>
        <v>186</v>
      </c>
      <c r="F20" s="47">
        <f t="shared" si="2"/>
        <v>3252.24</v>
      </c>
      <c r="G20" s="13"/>
      <c r="H20" s="14"/>
      <c r="I20" s="13"/>
      <c r="J20" s="13"/>
      <c r="K20" s="13"/>
      <c r="L20" s="13"/>
      <c r="M20" s="13"/>
      <c r="O20" s="4"/>
      <c r="P20" s="4"/>
      <c r="Q20" s="4"/>
      <c r="R20" s="4"/>
      <c r="S20" s="4"/>
      <c r="T20" s="4"/>
      <c r="U20" s="4"/>
    </row>
    <row r="21" spans="1:21" x14ac:dyDescent="0.2">
      <c r="A21" s="44" t="s">
        <v>17</v>
      </c>
      <c r="B21" s="44" t="s">
        <v>30</v>
      </c>
      <c r="C21" s="51">
        <f>3941.4*2</f>
        <v>7882.8</v>
      </c>
      <c r="D21" s="48">
        <f t="shared" si="1"/>
        <v>7882.8</v>
      </c>
      <c r="E21" s="51">
        <f>305.87*2</f>
        <v>611.74</v>
      </c>
      <c r="F21" s="47">
        <f t="shared" si="2"/>
        <v>7271.06</v>
      </c>
      <c r="G21" s="13"/>
      <c r="H21" s="14"/>
      <c r="I21" s="13"/>
      <c r="J21" s="13"/>
      <c r="K21" s="13"/>
      <c r="L21" s="13"/>
      <c r="M21" s="13"/>
      <c r="O21" s="4"/>
      <c r="P21" s="4"/>
      <c r="Q21" s="4"/>
      <c r="R21" s="4"/>
      <c r="S21" s="4"/>
      <c r="T21" s="4"/>
      <c r="U21" s="4"/>
    </row>
    <row r="22" spans="1:21" x14ac:dyDescent="0.2">
      <c r="A22" s="53" t="s">
        <v>40</v>
      </c>
      <c r="B22" s="54" t="s">
        <v>30</v>
      </c>
      <c r="C22" s="55">
        <f>2123.1*2</f>
        <v>4246.2</v>
      </c>
      <c r="D22" s="56">
        <f t="shared" si="1"/>
        <v>4246.2</v>
      </c>
      <c r="E22" s="56">
        <f>122.92*2</f>
        <v>245.84</v>
      </c>
      <c r="F22" s="47">
        <f t="shared" si="2"/>
        <v>4000.3599999999997</v>
      </c>
      <c r="G22" s="13"/>
      <c r="H22" s="14"/>
      <c r="I22" s="13"/>
      <c r="J22" s="13"/>
      <c r="K22" s="13"/>
      <c r="L22" s="13"/>
      <c r="M22" s="13"/>
      <c r="O22" s="4"/>
      <c r="P22" s="4"/>
      <c r="Q22" s="4"/>
      <c r="R22" s="4"/>
      <c r="S22" s="4"/>
      <c r="T22" s="4"/>
      <c r="U22" s="4"/>
    </row>
    <row r="23" spans="1:21" x14ac:dyDescent="0.2">
      <c r="A23" s="43" t="s">
        <v>18</v>
      </c>
      <c r="B23" s="45" t="s">
        <v>31</v>
      </c>
      <c r="C23" s="52">
        <f>2896.05*2</f>
        <v>5792.1</v>
      </c>
      <c r="D23" s="48">
        <f t="shared" si="1"/>
        <v>5792.1</v>
      </c>
      <c r="E23" s="51">
        <f>192.14*2</f>
        <v>384.28</v>
      </c>
      <c r="F23" s="47">
        <f t="shared" si="2"/>
        <v>5407.8200000000006</v>
      </c>
      <c r="G23" s="13"/>
      <c r="H23" s="14"/>
      <c r="I23" s="13"/>
      <c r="J23" s="13"/>
      <c r="K23" s="13"/>
      <c r="L23" s="13"/>
      <c r="M23" s="13"/>
      <c r="O23" s="4"/>
      <c r="P23" s="4"/>
      <c r="Q23" s="4"/>
      <c r="R23" s="4"/>
      <c r="S23" s="4"/>
      <c r="T23" s="4"/>
      <c r="U23" s="4"/>
    </row>
    <row r="24" spans="1:21" x14ac:dyDescent="0.2">
      <c r="A24" s="44" t="s">
        <v>1</v>
      </c>
      <c r="B24" s="45" t="s">
        <v>30</v>
      </c>
      <c r="C24" s="51">
        <f>1141.95*2</f>
        <v>2283.9</v>
      </c>
      <c r="D24" s="48">
        <f t="shared" si="1"/>
        <v>2283.9</v>
      </c>
      <c r="E24" s="51">
        <f>60.13*2</f>
        <v>120.26</v>
      </c>
      <c r="F24" s="47">
        <f t="shared" si="2"/>
        <v>2163.64</v>
      </c>
      <c r="G24" s="13"/>
      <c r="H24" s="14"/>
      <c r="I24" s="13"/>
      <c r="J24" s="13"/>
      <c r="K24" s="13"/>
      <c r="L24" s="13"/>
      <c r="M24" s="13"/>
      <c r="O24" s="4"/>
      <c r="P24" s="4"/>
      <c r="Q24" s="4"/>
      <c r="R24" s="4"/>
      <c r="S24" s="4"/>
      <c r="T24" s="4"/>
      <c r="U24" s="4"/>
    </row>
    <row r="25" spans="1:21" x14ac:dyDescent="0.2">
      <c r="A25" s="44" t="s">
        <v>19</v>
      </c>
      <c r="B25" s="45" t="s">
        <v>31</v>
      </c>
      <c r="C25" s="51">
        <f>2208*2</f>
        <v>4416</v>
      </c>
      <c r="D25" s="48">
        <f t="shared" si="1"/>
        <v>4416</v>
      </c>
      <c r="E25" s="50">
        <f>128.36*2</f>
        <v>256.72000000000003</v>
      </c>
      <c r="F25" s="47">
        <f t="shared" si="2"/>
        <v>4159.28</v>
      </c>
      <c r="G25" s="13"/>
      <c r="H25" s="14"/>
      <c r="I25" s="13"/>
      <c r="J25" s="13"/>
      <c r="K25" s="13"/>
      <c r="L25" s="13"/>
      <c r="M25" s="13"/>
      <c r="O25" s="4"/>
      <c r="P25" s="4"/>
      <c r="Q25" s="4"/>
      <c r="R25" s="4"/>
      <c r="S25" s="4"/>
      <c r="T25" s="4"/>
      <c r="U25" s="4"/>
    </row>
    <row r="26" spans="1:21" x14ac:dyDescent="0.2">
      <c r="A26" s="44" t="s">
        <v>41</v>
      </c>
      <c r="B26" s="45" t="s">
        <v>30</v>
      </c>
      <c r="C26" s="51">
        <f>2123.1*2</f>
        <v>4246.2</v>
      </c>
      <c r="D26" s="48">
        <f t="shared" si="1"/>
        <v>4246.2</v>
      </c>
      <c r="E26" s="50">
        <f>122.92*2</f>
        <v>245.84</v>
      </c>
      <c r="F26" s="47">
        <f>D26-E26</f>
        <v>4000.3599999999997</v>
      </c>
      <c r="G26" s="13"/>
      <c r="H26" s="14"/>
      <c r="I26" s="13"/>
      <c r="J26" s="13"/>
      <c r="K26" s="13"/>
      <c r="L26" s="13"/>
      <c r="M26" s="13"/>
      <c r="O26" s="4"/>
      <c r="P26" s="4"/>
      <c r="Q26" s="4"/>
      <c r="R26" s="4"/>
      <c r="S26" s="4"/>
      <c r="T26" s="4"/>
      <c r="U26" s="4"/>
    </row>
    <row r="27" spans="1:21" x14ac:dyDescent="0.2">
      <c r="A27" s="44" t="s">
        <v>24</v>
      </c>
      <c r="B27" s="45" t="s">
        <v>31</v>
      </c>
      <c r="C27" s="49">
        <f>2123.1*2</f>
        <v>4246.2</v>
      </c>
      <c r="D27" s="48">
        <f t="shared" si="1"/>
        <v>4246.2</v>
      </c>
      <c r="E27" s="51">
        <f>122.92*2</f>
        <v>245.84</v>
      </c>
      <c r="F27" s="47">
        <f t="shared" si="2"/>
        <v>4000.3599999999997</v>
      </c>
      <c r="G27" s="13"/>
      <c r="H27" s="14"/>
      <c r="I27" s="13"/>
      <c r="J27" s="13"/>
      <c r="K27" s="13"/>
      <c r="L27" s="13"/>
      <c r="M27" s="13"/>
      <c r="O27" s="4"/>
      <c r="P27" s="4"/>
      <c r="Q27" s="4"/>
      <c r="R27" s="4"/>
      <c r="S27" s="4"/>
      <c r="T27" s="4"/>
      <c r="U27" s="4"/>
    </row>
    <row r="28" spans="1:21" x14ac:dyDescent="0.2">
      <c r="A28" s="44" t="s">
        <v>42</v>
      </c>
      <c r="B28" s="45" t="s">
        <v>39</v>
      </c>
      <c r="C28" s="49">
        <v>2208.09</v>
      </c>
      <c r="D28" s="48">
        <f t="shared" si="1"/>
        <v>2208.09</v>
      </c>
      <c r="E28" s="51">
        <v>128.36000000000001</v>
      </c>
      <c r="F28" s="47">
        <f>D28-E28</f>
        <v>2079.73</v>
      </c>
      <c r="G28" s="13"/>
      <c r="H28" s="14"/>
      <c r="I28" s="13"/>
      <c r="J28" s="13"/>
      <c r="K28" s="13"/>
      <c r="L28" s="13"/>
      <c r="M28" s="13"/>
      <c r="O28" s="4"/>
      <c r="P28" s="4"/>
      <c r="Q28" s="4"/>
      <c r="R28" s="4"/>
      <c r="S28" s="4"/>
      <c r="T28" s="4"/>
      <c r="U28" s="4"/>
    </row>
    <row r="29" spans="1:21" x14ac:dyDescent="0.2">
      <c r="A29" s="44" t="s">
        <v>45</v>
      </c>
      <c r="B29" s="45" t="s">
        <v>31</v>
      </c>
      <c r="C29" s="49">
        <f>1543.25*2</f>
        <v>3086.5</v>
      </c>
      <c r="D29" s="48">
        <f t="shared" si="1"/>
        <v>3086.5</v>
      </c>
      <c r="E29" s="51">
        <f>43.25*2</f>
        <v>86.5</v>
      </c>
      <c r="F29" s="47">
        <f>D29-E29</f>
        <v>3000</v>
      </c>
      <c r="G29" s="13"/>
      <c r="H29" s="14"/>
      <c r="I29" s="13"/>
      <c r="J29" s="13"/>
      <c r="K29" s="13"/>
      <c r="L29" s="13"/>
      <c r="M29" s="13"/>
      <c r="O29" s="4"/>
      <c r="P29" s="4"/>
      <c r="Q29" s="4"/>
      <c r="R29" s="4"/>
      <c r="S29" s="4"/>
      <c r="T29" s="4"/>
      <c r="U29" s="4"/>
    </row>
    <row r="30" spans="1:21" x14ac:dyDescent="0.2">
      <c r="A30" s="44" t="s">
        <v>20</v>
      </c>
      <c r="B30" s="45" t="s">
        <v>30</v>
      </c>
      <c r="C30" s="51">
        <f>2896.05*2</f>
        <v>5792.1</v>
      </c>
      <c r="D30" s="48">
        <f t="shared" si="1"/>
        <v>5792.1</v>
      </c>
      <c r="E30" s="50">
        <f>192.14*2</f>
        <v>384.28</v>
      </c>
      <c r="F30" s="47">
        <f t="shared" si="2"/>
        <v>5407.8200000000006</v>
      </c>
      <c r="G30" s="13"/>
      <c r="H30" s="14"/>
      <c r="I30" s="13"/>
      <c r="J30" s="13"/>
      <c r="K30" s="13"/>
      <c r="L30" s="13"/>
      <c r="M30" s="13"/>
      <c r="O30" s="4"/>
      <c r="P30" s="4"/>
      <c r="Q30" s="4"/>
      <c r="R30" s="4"/>
      <c r="S30" s="4"/>
      <c r="T30" s="4"/>
      <c r="U30" s="4"/>
    </row>
    <row r="31" spans="1:21" x14ac:dyDescent="0.2">
      <c r="A31" s="46" t="s">
        <v>21</v>
      </c>
      <c r="B31" s="45" t="s">
        <v>31</v>
      </c>
      <c r="C31" s="52">
        <f>3499.5*2</f>
        <v>6999</v>
      </c>
      <c r="D31" s="48">
        <f t="shared" si="1"/>
        <v>6999</v>
      </c>
      <c r="E31" s="50">
        <f>257.8*2</f>
        <v>515.6</v>
      </c>
      <c r="F31" s="47">
        <f t="shared" si="2"/>
        <v>6483.4</v>
      </c>
      <c r="G31" s="13"/>
      <c r="H31" s="14"/>
      <c r="I31" s="13"/>
      <c r="J31" s="13"/>
      <c r="K31" s="13"/>
      <c r="L31" s="13"/>
      <c r="M31" s="13"/>
      <c r="O31" s="4"/>
      <c r="P31" s="4"/>
      <c r="Q31" s="4"/>
      <c r="R31" s="4"/>
      <c r="S31" s="4"/>
      <c r="T31" s="4"/>
      <c r="U31" s="4"/>
    </row>
    <row r="32" spans="1:21" x14ac:dyDescent="0.2">
      <c r="A32" s="46" t="s">
        <v>43</v>
      </c>
      <c r="B32" s="45" t="s">
        <v>30</v>
      </c>
      <c r="C32" s="52">
        <f>3789.9*2</f>
        <v>7579.8</v>
      </c>
      <c r="D32" s="48">
        <f t="shared" si="1"/>
        <v>7579.8</v>
      </c>
      <c r="E32" s="50">
        <f>289.9*2</f>
        <v>579.79999999999995</v>
      </c>
      <c r="F32" s="47">
        <f t="shared" si="2"/>
        <v>7000</v>
      </c>
      <c r="G32" s="13"/>
      <c r="H32" s="14"/>
      <c r="I32" s="13"/>
      <c r="J32" s="13"/>
      <c r="K32" s="13"/>
      <c r="L32" s="13"/>
      <c r="M32" s="13"/>
      <c r="O32" s="4"/>
      <c r="P32" s="4"/>
      <c r="Q32" s="4"/>
      <c r="R32" s="4"/>
      <c r="S32" s="4"/>
      <c r="T32" s="4"/>
      <c r="U32" s="4"/>
    </row>
    <row r="33" spans="1:21" x14ac:dyDescent="0.2">
      <c r="A33" s="24" t="s">
        <v>25</v>
      </c>
      <c r="B33" s="24" t="s">
        <v>39</v>
      </c>
      <c r="C33" s="49">
        <v>2208.09</v>
      </c>
      <c r="D33" s="48">
        <f xml:space="preserve"> C33</f>
        <v>2208.09</v>
      </c>
      <c r="E33" s="50">
        <v>128.36000000000001</v>
      </c>
      <c r="F33" s="47">
        <f t="shared" si="2"/>
        <v>2079.73</v>
      </c>
      <c r="G33" s="13"/>
      <c r="H33" s="14"/>
      <c r="I33" s="13"/>
      <c r="J33" s="13"/>
      <c r="K33" s="13"/>
      <c r="L33" s="13"/>
      <c r="M33" s="13"/>
      <c r="O33" s="4"/>
      <c r="P33" s="4"/>
      <c r="Q33" s="4"/>
      <c r="R33" s="4"/>
      <c r="S33" s="4"/>
      <c r="T33" s="4"/>
      <c r="U33" s="4"/>
    </row>
    <row r="34" spans="1:21" x14ac:dyDescent="0.2">
      <c r="A34" s="44" t="s">
        <v>48</v>
      </c>
      <c r="B34" s="44" t="s">
        <v>31</v>
      </c>
      <c r="C34" s="51">
        <f>2208.09*2</f>
        <v>4416.18</v>
      </c>
      <c r="D34" s="48">
        <f t="shared" ref="D34:D35" si="3" xml:space="preserve"> C34</f>
        <v>4416.18</v>
      </c>
      <c r="E34" s="51">
        <f>256.72+750+750</f>
        <v>1756.72</v>
      </c>
      <c r="F34" s="47">
        <f t="shared" si="2"/>
        <v>2659.46</v>
      </c>
    </row>
    <row r="35" spans="1:21" x14ac:dyDescent="0.2">
      <c r="A35" s="44" t="s">
        <v>49</v>
      </c>
      <c r="B35" s="44" t="s">
        <v>31</v>
      </c>
      <c r="C35" s="51">
        <f>1543.25*2</f>
        <v>3086.5</v>
      </c>
      <c r="D35" s="48">
        <f t="shared" si="3"/>
        <v>3086.5</v>
      </c>
      <c r="E35" s="51">
        <f>43.25*2</f>
        <v>86.5</v>
      </c>
      <c r="F35" s="47">
        <f t="shared" si="2"/>
        <v>3000</v>
      </c>
    </row>
  </sheetData>
  <mergeCells count="6">
    <mergeCell ref="A13:C13"/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2022-02-14T19:05:57Z</cp:lastPrinted>
  <dcterms:created xsi:type="dcterms:W3CDTF">2021-10-27T18:56:26Z</dcterms:created>
  <dcterms:modified xsi:type="dcterms:W3CDTF">2023-07-11T16:11:51Z</dcterms:modified>
</cp:coreProperties>
</file>